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مهدی\فرمت طرح توجیهی\"/>
    </mc:Choice>
  </mc:AlternateContent>
  <bookViews>
    <workbookView xWindow="0" yWindow="0" windowWidth="12495" windowHeight="6030" firstSheet="3" activeTab="3"/>
  </bookViews>
  <sheets>
    <sheet name="هزینه اولیه(راه اندازی)" sheetId="1" r:id="rId1"/>
    <sheet name="هزینه بهره برداری" sheetId="2" r:id="rId2"/>
    <sheet name="درآمدها" sheetId="3" r:id="rId3"/>
    <sheet name="جریان نقدینگی" sheetId="4" r:id="rId4"/>
    <sheet name="تحلیل حساسیت" sheetId="6" r:id="rId5"/>
    <sheet name="مفروضات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F7" i="4"/>
  <c r="F10" i="4" s="1"/>
  <c r="D7" i="4"/>
  <c r="C8" i="5"/>
  <c r="G5" i="4"/>
  <c r="G6" i="4"/>
  <c r="G4" i="4"/>
  <c r="E6" i="4"/>
  <c r="F6" i="4"/>
  <c r="D6" i="4"/>
  <c r="C4" i="4"/>
  <c r="C8" i="4" s="1"/>
  <c r="K7" i="2"/>
  <c r="J7" i="2"/>
  <c r="I7" i="2"/>
  <c r="F7" i="3"/>
  <c r="E7" i="3"/>
  <c r="D7" i="3"/>
  <c r="J6" i="2"/>
  <c r="K6" i="2"/>
  <c r="I6" i="2"/>
  <c r="E8" i="4" l="1"/>
  <c r="G7" i="4"/>
  <c r="D8" i="4"/>
  <c r="E10" i="4"/>
  <c r="F8" i="4"/>
  <c r="C10" i="4"/>
  <c r="C11" i="4" s="1"/>
  <c r="C9" i="4"/>
  <c r="D10" i="4"/>
  <c r="M16" i="4" l="1"/>
  <c r="M17" i="4"/>
  <c r="M21" i="4" s="1"/>
  <c r="G8" i="4"/>
  <c r="D9" i="4"/>
  <c r="E9" i="4" s="1"/>
  <c r="G10" i="4"/>
  <c r="M20" i="4" s="1"/>
  <c r="D11" i="4"/>
  <c r="E11" i="4" s="1"/>
  <c r="F9" i="4" l="1"/>
  <c r="M18" i="4"/>
  <c r="F11" i="4"/>
  <c r="M19" i="4"/>
</calcChain>
</file>

<file path=xl/sharedStrings.xml><?xml version="1.0" encoding="utf-8"?>
<sst xmlns="http://schemas.openxmlformats.org/spreadsheetml/2006/main" count="81" uniqueCount="54">
  <si>
    <t>سال</t>
  </si>
  <si>
    <t>عنوان</t>
  </si>
  <si>
    <t>مقدار</t>
  </si>
  <si>
    <t>واحد</t>
  </si>
  <si>
    <t>خرید و تجهیز</t>
  </si>
  <si>
    <t>میلیارد ريال</t>
  </si>
  <si>
    <t>نصب و راه اندازی</t>
  </si>
  <si>
    <t>تست و آموزش</t>
  </si>
  <si>
    <t>...</t>
  </si>
  <si>
    <t>نگهداری و تعمیرات</t>
  </si>
  <si>
    <t>پرسنلی</t>
  </si>
  <si>
    <t>مصارف انرژی</t>
  </si>
  <si>
    <t>اقلام هزینه های
 بهره برداری</t>
  </si>
  <si>
    <t>واحد ارقام میلیارد ريال</t>
  </si>
  <si>
    <t>سال 1: 40 میلیون تومان سال 2: 50 میلیون تومان سال 3: 60 میلیون تومان نرخ تنزیل (r): 10% = 0.10</t>
  </si>
  <si>
    <t>جمع</t>
  </si>
  <si>
    <t>اقلام درآمدها</t>
  </si>
  <si>
    <t>فروش محصول</t>
  </si>
  <si>
    <t>فروش خدمات</t>
  </si>
  <si>
    <t>جانبی(تبلیغات و ...)</t>
  </si>
  <si>
    <t>هزینه سرمایه گذاری</t>
  </si>
  <si>
    <t>هزینه تامین مالی</t>
  </si>
  <si>
    <t>هزینه بهره برداری</t>
  </si>
  <si>
    <t>درآمد</t>
  </si>
  <si>
    <t>استهلاک دارایی</t>
  </si>
  <si>
    <t>سود مالیاتی</t>
  </si>
  <si>
    <t>جریان نقدی خالص</t>
  </si>
  <si>
    <t>جریان نقدی تجمعی</t>
  </si>
  <si>
    <t>جریان نقدی ناخالص</t>
  </si>
  <si>
    <t>شاخص ها</t>
  </si>
  <si>
    <t>IRR</t>
  </si>
  <si>
    <t>NPV</t>
  </si>
  <si>
    <t>نرخ تنزیل</t>
  </si>
  <si>
    <t>نرخ تورم</t>
  </si>
  <si>
    <t>نرخ تسعیر ارز</t>
  </si>
  <si>
    <t>ريال</t>
  </si>
  <si>
    <t>درصد</t>
  </si>
  <si>
    <t>PBP</t>
  </si>
  <si>
    <t>DPBP</t>
  </si>
  <si>
    <t>PI</t>
  </si>
  <si>
    <t>EAA</t>
  </si>
  <si>
    <t>نسبت</t>
  </si>
  <si>
    <t>جریان نقدی تنزیل شده</t>
  </si>
  <si>
    <t>جریان نقدی تنزیلی تجمعی</t>
  </si>
  <si>
    <t>فاکتور اقساط(annuity Factor)</t>
  </si>
  <si>
    <t>طول عمر پروژه</t>
  </si>
  <si>
    <t>بررسی تأثیر تغییرات هزینه بر شاخص های مالی طرح</t>
  </si>
  <si>
    <t>بررسی تأثیر تغییرات تقاضا بر شاخص های مالی طرح</t>
  </si>
  <si>
    <t>بررسی تأثیر تغییرات تعرفه و درآمد بر شاخص های مالی طرح</t>
  </si>
  <si>
    <t>بررسی تأثیر تغییرات مدت زمان راه‌اندازی بر شاخص های مالی طرح</t>
  </si>
  <si>
    <t>بدبینامه</t>
  </si>
  <si>
    <t>محتمل</t>
  </si>
  <si>
    <t>خوشبینانه</t>
  </si>
  <si>
    <t>جدول نتایج ارزیابی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</si>
</sst>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9" fontId="0" fillId="0" borderId="0" xfId="0" applyNumberFormat="1"/>
    <xf numFmtId="0" fontId="2" fillId="0" borderId="0" xfId="0" applyFont="1" applyAlignment="1">
      <alignment horizontal="right" vertical="center" readingOrder="1"/>
    </xf>
    <xf numFmtId="9" fontId="0" fillId="0" borderId="1" xfId="0" applyNumberFormat="1" applyBorder="1"/>
    <xf numFmtId="8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rightToLeft="1" workbookViewId="0">
      <selection activeCell="B2" sqref="B2:E6"/>
    </sheetView>
  </sheetViews>
  <sheetFormatPr defaultRowHeight="15" x14ac:dyDescent="0.25"/>
  <cols>
    <col min="3" max="3" width="13.5703125" bestFit="1" customWidth="1"/>
  </cols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>
        <v>0</v>
      </c>
      <c r="C3" t="s">
        <v>4</v>
      </c>
      <c r="D3">
        <v>100</v>
      </c>
      <c r="E3" t="s">
        <v>5</v>
      </c>
    </row>
    <row r="4" spans="2:5" x14ac:dyDescent="0.25">
      <c r="B4">
        <v>1</v>
      </c>
      <c r="C4" t="s">
        <v>6</v>
      </c>
    </row>
    <row r="5" spans="2:5" x14ac:dyDescent="0.25">
      <c r="B5">
        <v>2</v>
      </c>
      <c r="C5" t="s">
        <v>7</v>
      </c>
    </row>
    <row r="6" spans="2:5" x14ac:dyDescent="0.25">
      <c r="B6">
        <v>3</v>
      </c>
      <c r="C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rightToLeft="1" topLeftCell="B1" workbookViewId="0">
      <selection activeCell="I7" sqref="I7:K7"/>
    </sheetView>
  </sheetViews>
  <sheetFormatPr defaultRowHeight="15" x14ac:dyDescent="0.25"/>
  <cols>
    <col min="3" max="3" width="14.5703125" bestFit="1" customWidth="1"/>
    <col min="8" max="8" width="14.7109375" bestFit="1" customWidth="1"/>
  </cols>
  <sheetData>
    <row r="1" spans="2:11" x14ac:dyDescent="0.25">
      <c r="I1" s="1" t="s">
        <v>13</v>
      </c>
      <c r="J1" s="1"/>
      <c r="K1" s="1"/>
    </row>
    <row r="2" spans="2:11" x14ac:dyDescent="0.25">
      <c r="B2" t="s">
        <v>0</v>
      </c>
      <c r="C2" t="s">
        <v>1</v>
      </c>
      <c r="D2" t="s">
        <v>2</v>
      </c>
      <c r="E2" t="s">
        <v>3</v>
      </c>
      <c r="G2" s="7" t="s">
        <v>0</v>
      </c>
      <c r="H2" s="8"/>
      <c r="I2">
        <v>1</v>
      </c>
      <c r="J2">
        <v>2</v>
      </c>
      <c r="K2">
        <v>3</v>
      </c>
    </row>
    <row r="3" spans="2:11" x14ac:dyDescent="0.25">
      <c r="B3">
        <v>0</v>
      </c>
      <c r="D3">
        <v>100</v>
      </c>
      <c r="E3" t="s">
        <v>5</v>
      </c>
      <c r="G3" s="2" t="s">
        <v>12</v>
      </c>
      <c r="H3" s="3" t="s">
        <v>9</v>
      </c>
      <c r="I3">
        <v>15</v>
      </c>
      <c r="J3">
        <v>20</v>
      </c>
      <c r="K3">
        <v>25</v>
      </c>
    </row>
    <row r="4" spans="2:11" x14ac:dyDescent="0.25">
      <c r="B4">
        <v>1</v>
      </c>
      <c r="G4" s="4"/>
      <c r="H4" s="3" t="s">
        <v>10</v>
      </c>
      <c r="I4">
        <v>10</v>
      </c>
      <c r="J4">
        <v>15</v>
      </c>
      <c r="K4">
        <v>20</v>
      </c>
    </row>
    <row r="5" spans="2:11" x14ac:dyDescent="0.25">
      <c r="B5">
        <v>2</v>
      </c>
      <c r="G5" s="4"/>
      <c r="H5" s="3" t="s">
        <v>11</v>
      </c>
      <c r="I5">
        <v>5</v>
      </c>
      <c r="J5">
        <v>10</v>
      </c>
      <c r="K5">
        <v>15</v>
      </c>
    </row>
    <row r="6" spans="2:11" x14ac:dyDescent="0.25">
      <c r="B6">
        <v>3</v>
      </c>
      <c r="C6" t="s">
        <v>8</v>
      </c>
      <c r="G6" s="9" t="s">
        <v>15</v>
      </c>
      <c r="H6" s="9"/>
      <c r="I6">
        <f>SUM(I3:I5)</f>
        <v>30</v>
      </c>
      <c r="J6">
        <f t="shared" ref="J6:K6" si="0">SUM(J3:J5)</f>
        <v>45</v>
      </c>
      <c r="K6">
        <f t="shared" si="0"/>
        <v>60</v>
      </c>
    </row>
    <row r="7" spans="2:11" x14ac:dyDescent="0.25">
      <c r="I7">
        <f>I6+40</f>
        <v>70</v>
      </c>
      <c r="J7">
        <f>J6+50</f>
        <v>95</v>
      </c>
      <c r="K7">
        <f>K6+60</f>
        <v>120</v>
      </c>
    </row>
    <row r="10" spans="2:11" x14ac:dyDescent="0.25">
      <c r="E10" t="s">
        <v>14</v>
      </c>
    </row>
  </sheetData>
  <mergeCells count="4">
    <mergeCell ref="G3:G5"/>
    <mergeCell ref="G2:H2"/>
    <mergeCell ref="I1:K1"/>
    <mergeCell ref="G6:H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rightToLeft="1" workbookViewId="0">
      <selection activeCell="C2" sqref="B2:F6"/>
    </sheetView>
  </sheetViews>
  <sheetFormatPr defaultRowHeight="15" x14ac:dyDescent="0.25"/>
  <cols>
    <col min="3" max="3" width="15.7109375" bestFit="1" customWidth="1"/>
  </cols>
  <sheetData>
    <row r="2" spans="2:6" x14ac:dyDescent="0.25">
      <c r="D2" s="1" t="s">
        <v>13</v>
      </c>
      <c r="E2" s="1"/>
      <c r="F2" s="1"/>
    </row>
    <row r="3" spans="2:6" x14ac:dyDescent="0.25">
      <c r="B3" s="7" t="s">
        <v>0</v>
      </c>
      <c r="C3" s="8"/>
      <c r="D3">
        <v>1</v>
      </c>
      <c r="E3">
        <v>2</v>
      </c>
      <c r="F3">
        <v>3</v>
      </c>
    </row>
    <row r="4" spans="2:6" x14ac:dyDescent="0.25">
      <c r="B4" s="2" t="s">
        <v>16</v>
      </c>
      <c r="C4" s="3" t="s">
        <v>17</v>
      </c>
      <c r="D4">
        <v>50</v>
      </c>
      <c r="E4">
        <v>45</v>
      </c>
      <c r="F4">
        <v>55</v>
      </c>
    </row>
    <row r="5" spans="2:6" x14ac:dyDescent="0.25">
      <c r="B5" s="4"/>
      <c r="C5" s="3" t="s">
        <v>18</v>
      </c>
      <c r="D5">
        <v>10</v>
      </c>
      <c r="E5">
        <v>30</v>
      </c>
      <c r="F5">
        <v>45</v>
      </c>
    </row>
    <row r="6" spans="2:6" x14ac:dyDescent="0.25">
      <c r="B6" s="4"/>
      <c r="C6" s="3" t="s">
        <v>19</v>
      </c>
      <c r="D6">
        <v>10</v>
      </c>
      <c r="E6">
        <v>20</v>
      </c>
      <c r="F6">
        <v>20</v>
      </c>
    </row>
    <row r="7" spans="2:6" x14ac:dyDescent="0.25">
      <c r="B7" s="9" t="s">
        <v>15</v>
      </c>
      <c r="C7" s="9"/>
      <c r="D7">
        <f>SUM(D4:D6)</f>
        <v>70</v>
      </c>
      <c r="E7">
        <f t="shared" ref="E7:F7" si="0">SUM(E4:E6)</f>
        <v>95</v>
      </c>
      <c r="F7">
        <f t="shared" si="0"/>
        <v>120</v>
      </c>
    </row>
    <row r="9" spans="2:6" x14ac:dyDescent="0.25">
      <c r="D9">
        <v>70</v>
      </c>
      <c r="E9">
        <v>95</v>
      </c>
      <c r="F9">
        <v>120</v>
      </c>
    </row>
  </sheetData>
  <mergeCells count="4">
    <mergeCell ref="D2:F2"/>
    <mergeCell ref="B3:C3"/>
    <mergeCell ref="B4:B6"/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rightToLeft="1" tabSelected="1" workbookViewId="0">
      <selection activeCell="K14" sqref="K14:M21"/>
    </sheetView>
  </sheetViews>
  <sheetFormatPr defaultRowHeight="15" x14ac:dyDescent="0.25"/>
  <cols>
    <col min="2" max="2" width="19.28515625" bestFit="1" customWidth="1"/>
  </cols>
  <sheetData>
    <row r="2" spans="2:13" x14ac:dyDescent="0.25">
      <c r="B2" s="5"/>
      <c r="C2" s="5"/>
      <c r="D2" s="6" t="s">
        <v>13</v>
      </c>
      <c r="E2" s="6"/>
      <c r="F2" s="6"/>
      <c r="G2" s="6" t="s">
        <v>15</v>
      </c>
    </row>
    <row r="3" spans="2:13" x14ac:dyDescent="0.25">
      <c r="B3" s="11" t="s">
        <v>0</v>
      </c>
      <c r="C3" s="11">
        <v>0</v>
      </c>
      <c r="D3" s="3">
        <v>1</v>
      </c>
      <c r="E3" s="3">
        <v>2</v>
      </c>
      <c r="F3" s="3">
        <v>3</v>
      </c>
      <c r="G3" s="6"/>
    </row>
    <row r="4" spans="2:13" ht="15" customHeight="1" x14ac:dyDescent="0.25">
      <c r="B4" s="10" t="s">
        <v>20</v>
      </c>
      <c r="C4" s="3">
        <f>'هزینه اولیه(راه اندازی)'!D3</f>
        <v>100</v>
      </c>
      <c r="D4" s="5"/>
      <c r="E4" s="5"/>
      <c r="F4" s="5"/>
      <c r="G4" s="5">
        <f>SUM(C4:F4)</f>
        <v>100</v>
      </c>
    </row>
    <row r="5" spans="2:13" x14ac:dyDescent="0.25">
      <c r="B5" s="5" t="s">
        <v>21</v>
      </c>
      <c r="C5" s="5">
        <v>0</v>
      </c>
      <c r="D5" s="5">
        <v>0</v>
      </c>
      <c r="E5" s="5">
        <v>0</v>
      </c>
      <c r="F5" s="5">
        <v>0</v>
      </c>
      <c r="G5" s="5">
        <f t="shared" ref="G5:G10" si="0">SUM(C5:F5)</f>
        <v>0</v>
      </c>
    </row>
    <row r="6" spans="2:13" x14ac:dyDescent="0.25">
      <c r="B6" s="5" t="s">
        <v>22</v>
      </c>
      <c r="C6" s="5"/>
      <c r="D6" s="5">
        <f>'هزینه بهره برداری'!I6</f>
        <v>30</v>
      </c>
      <c r="E6" s="5">
        <f>'هزینه بهره برداری'!J6</f>
        <v>45</v>
      </c>
      <c r="F6" s="5">
        <f>'هزینه بهره برداری'!K6</f>
        <v>60</v>
      </c>
      <c r="G6" s="5">
        <f t="shared" si="0"/>
        <v>135</v>
      </c>
    </row>
    <row r="7" spans="2:13" x14ac:dyDescent="0.25">
      <c r="B7" s="5" t="s">
        <v>23</v>
      </c>
      <c r="C7" s="5"/>
      <c r="D7" s="5">
        <f>درآمدها!D7*(1+'تحلیل حساسیت'!$D$2)</f>
        <v>70</v>
      </c>
      <c r="E7" s="5">
        <f>درآمدها!E7*(1+'تحلیل حساسیت'!$D$2)</f>
        <v>95</v>
      </c>
      <c r="F7" s="5">
        <f>درآمدها!F7*(1+'تحلیل حساسیت'!$D$2)</f>
        <v>120</v>
      </c>
      <c r="G7" s="5">
        <f t="shared" si="0"/>
        <v>285</v>
      </c>
    </row>
    <row r="8" spans="2:13" x14ac:dyDescent="0.25">
      <c r="B8" s="5" t="s">
        <v>28</v>
      </c>
      <c r="C8" s="5">
        <f>C7-C6-C4</f>
        <v>-100</v>
      </c>
      <c r="D8" s="5">
        <f>D7-D6-D4</f>
        <v>40</v>
      </c>
      <c r="E8" s="5">
        <f>E7-E6-E4</f>
        <v>50</v>
      </c>
      <c r="F8" s="5">
        <f>F7-F6-F4</f>
        <v>60</v>
      </c>
      <c r="G8" s="5">
        <f t="shared" si="0"/>
        <v>50</v>
      </c>
    </row>
    <row r="9" spans="2:13" x14ac:dyDescent="0.25">
      <c r="B9" s="16" t="s">
        <v>27</v>
      </c>
      <c r="C9" s="5">
        <f>C8</f>
        <v>-100</v>
      </c>
      <c r="D9" s="5">
        <f>C9+D8</f>
        <v>-60</v>
      </c>
      <c r="E9" s="5">
        <f>D9+E8</f>
        <v>-10</v>
      </c>
      <c r="F9" s="5">
        <f>E9+F8</f>
        <v>50</v>
      </c>
      <c r="G9" s="5"/>
    </row>
    <row r="10" spans="2:13" x14ac:dyDescent="0.25">
      <c r="B10" s="16" t="s">
        <v>42</v>
      </c>
      <c r="C10" s="5">
        <f>C7/(1+مفروضات!$D$2)^'جریان نقدینگی'!C3-C6/(1+مفروضات!$D$2)^'جریان نقدینگی'!C3-C4/(1+مفروضات!$D$2)^'جریان نقدینگی'!C3</f>
        <v>-100</v>
      </c>
      <c r="D10" s="5">
        <f>D7/(1+مفروضات!$D$2)^'جریان نقدینگی'!D3-D6/(1+مفروضات!$D$2)^'جریان نقدینگی'!D3-D4/(1+مفروضات!$D$2)^'جریان نقدینگی'!D3</f>
        <v>36.36363636363636</v>
      </c>
      <c r="E10" s="5">
        <f>E7/(1+مفروضات!$D$2)^'جریان نقدینگی'!E3-E6/(1+مفروضات!$D$2)^'جریان نقدینگی'!E3-E4/(1+مفروضات!$D$2)^'جریان نقدینگی'!E3</f>
        <v>41.322314049586765</v>
      </c>
      <c r="F10" s="5">
        <f>F7/(1+مفروضات!$D$2)^'جریان نقدینگی'!F3-F6/(1+مفروضات!$D$2)^'جریان نقدینگی'!F3-F4/(1+مفروضات!$D$2)^'جریان نقدینگی'!F3</f>
        <v>45.078888054094655</v>
      </c>
      <c r="G10" s="5">
        <f>SUM(D10:F10)</f>
        <v>122.76483846731779</v>
      </c>
    </row>
    <row r="11" spans="2:13" x14ac:dyDescent="0.25">
      <c r="B11" s="16" t="s">
        <v>43</v>
      </c>
      <c r="C11" s="5">
        <f>C10</f>
        <v>-100</v>
      </c>
      <c r="D11" s="5">
        <f>D10+C11</f>
        <v>-63.63636363636364</v>
      </c>
      <c r="E11" s="5">
        <f t="shared" ref="E11:F11" si="1">E10+D11</f>
        <v>-22.314049586776875</v>
      </c>
      <c r="F11" s="5">
        <f t="shared" si="1"/>
        <v>22.76483846731778</v>
      </c>
      <c r="G11" s="5"/>
    </row>
    <row r="14" spans="2:13" x14ac:dyDescent="0.25">
      <c r="K14" s="6" t="s">
        <v>53</v>
      </c>
      <c r="L14" s="6"/>
      <c r="M14" s="6"/>
    </row>
    <row r="15" spans="2:13" x14ac:dyDescent="0.25">
      <c r="K15" s="5" t="s">
        <v>29</v>
      </c>
      <c r="L15" s="5" t="s">
        <v>3</v>
      </c>
      <c r="M15" s="5" t="s">
        <v>2</v>
      </c>
    </row>
    <row r="16" spans="2:13" x14ac:dyDescent="0.25">
      <c r="K16" s="5" t="s">
        <v>30</v>
      </c>
      <c r="L16" s="5" t="s">
        <v>36</v>
      </c>
      <c r="M16" s="14">
        <f>IRR(C8:F8)</f>
        <v>0.21647785418428866</v>
      </c>
    </row>
    <row r="17" spans="2:13" x14ac:dyDescent="0.25">
      <c r="B17" s="5" t="s">
        <v>28</v>
      </c>
      <c r="C17" s="5"/>
      <c r="D17" s="5"/>
      <c r="E17" s="5"/>
      <c r="F17" s="5"/>
      <c r="K17" s="5" t="s">
        <v>31</v>
      </c>
      <c r="L17" s="5" t="s">
        <v>5</v>
      </c>
      <c r="M17" s="15">
        <f>NPV(مفروضات!D2,'جریان نقدینگی'!D8:F8)+C8</f>
        <v>22.764838467317787</v>
      </c>
    </row>
    <row r="18" spans="2:13" x14ac:dyDescent="0.25">
      <c r="B18" s="5" t="s">
        <v>24</v>
      </c>
      <c r="C18" s="5"/>
      <c r="D18" s="5"/>
      <c r="E18" s="5"/>
      <c r="F18" s="5"/>
      <c r="K18" s="5" t="s">
        <v>37</v>
      </c>
      <c r="L18" s="5" t="s">
        <v>0</v>
      </c>
      <c r="M18" s="5">
        <f>E3-E9/F8</f>
        <v>2.1666666666666665</v>
      </c>
    </row>
    <row r="19" spans="2:13" x14ac:dyDescent="0.25">
      <c r="B19" s="5" t="s">
        <v>25</v>
      </c>
      <c r="C19" s="5"/>
      <c r="D19" s="5"/>
      <c r="E19" s="5"/>
      <c r="F19" s="5"/>
      <c r="K19" s="5" t="s">
        <v>38</v>
      </c>
      <c r="L19" s="5" t="s">
        <v>0</v>
      </c>
      <c r="M19" s="5">
        <f>E3-E11/F10</f>
        <v>2.4950000000000006</v>
      </c>
    </row>
    <row r="20" spans="2:13" x14ac:dyDescent="0.25">
      <c r="B20" s="5" t="s">
        <v>26</v>
      </c>
      <c r="C20" s="5"/>
      <c r="D20" s="5"/>
      <c r="E20" s="5"/>
      <c r="F20" s="5"/>
      <c r="K20" s="5" t="s">
        <v>39</v>
      </c>
      <c r="L20" s="5" t="s">
        <v>41</v>
      </c>
      <c r="M20" s="5">
        <f>G10/C4</f>
        <v>1.2276483846731778</v>
      </c>
    </row>
    <row r="21" spans="2:13" x14ac:dyDescent="0.25">
      <c r="B21" s="5" t="s">
        <v>27</v>
      </c>
      <c r="C21" s="5"/>
      <c r="D21" s="5"/>
      <c r="E21" s="5"/>
      <c r="F21" s="5"/>
      <c r="K21" s="5" t="s">
        <v>40</v>
      </c>
      <c r="L21" s="5" t="s">
        <v>5</v>
      </c>
      <c r="M21" s="15">
        <f>M17/مفروضات!C8</f>
        <v>9.1540785498489274</v>
      </c>
    </row>
  </sheetData>
  <mergeCells count="3">
    <mergeCell ref="D2:F2"/>
    <mergeCell ref="G2:G3"/>
    <mergeCell ref="K14:M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rightToLeft="1" workbookViewId="0">
      <selection activeCell="C2" sqref="C2:E5"/>
    </sheetView>
  </sheetViews>
  <sheetFormatPr defaultRowHeight="15" x14ac:dyDescent="0.25"/>
  <cols>
    <col min="2" max="2" width="66.85546875" bestFit="1" customWidth="1"/>
  </cols>
  <sheetData>
    <row r="1" spans="2:5" x14ac:dyDescent="0.25">
      <c r="C1" t="s">
        <v>50</v>
      </c>
      <c r="D1" t="s">
        <v>51</v>
      </c>
      <c r="E1" t="s">
        <v>52</v>
      </c>
    </row>
    <row r="2" spans="2:5" x14ac:dyDescent="0.25">
      <c r="B2" s="13" t="s">
        <v>46</v>
      </c>
      <c r="C2" s="12">
        <v>-0.2</v>
      </c>
      <c r="D2">
        <v>0</v>
      </c>
      <c r="E2" s="12">
        <v>0.2</v>
      </c>
    </row>
    <row r="3" spans="2:5" x14ac:dyDescent="0.25">
      <c r="B3" s="13" t="s">
        <v>47</v>
      </c>
      <c r="C3" s="12">
        <v>-0.2</v>
      </c>
      <c r="D3">
        <v>0</v>
      </c>
      <c r="E3" s="12">
        <v>0.2</v>
      </c>
    </row>
    <row r="4" spans="2:5" x14ac:dyDescent="0.25">
      <c r="B4" s="13" t="s">
        <v>48</v>
      </c>
      <c r="C4" s="12">
        <v>-0.2</v>
      </c>
      <c r="D4">
        <v>0</v>
      </c>
      <c r="E4" s="12">
        <v>0.2</v>
      </c>
    </row>
    <row r="5" spans="2:5" x14ac:dyDescent="0.25">
      <c r="B5" s="13" t="s">
        <v>49</v>
      </c>
      <c r="C5" s="12">
        <v>-0.2</v>
      </c>
      <c r="D5">
        <v>0</v>
      </c>
      <c r="E5" s="12"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rightToLeft="1" workbookViewId="0">
      <selection activeCell="B8" sqref="B8"/>
    </sheetView>
  </sheetViews>
  <sheetFormatPr defaultRowHeight="15" x14ac:dyDescent="0.25"/>
  <cols>
    <col min="2" max="2" width="24.7109375" bestFit="1" customWidth="1"/>
  </cols>
  <sheetData>
    <row r="1" spans="2:4" x14ac:dyDescent="0.25">
      <c r="B1" t="s">
        <v>1</v>
      </c>
      <c r="C1" t="s">
        <v>3</v>
      </c>
      <c r="D1" t="s">
        <v>2</v>
      </c>
    </row>
    <row r="2" spans="2:4" x14ac:dyDescent="0.25">
      <c r="B2" t="s">
        <v>32</v>
      </c>
      <c r="C2" t="s">
        <v>36</v>
      </c>
      <c r="D2" s="12">
        <v>0.1</v>
      </c>
    </row>
    <row r="3" spans="2:4" x14ac:dyDescent="0.25">
      <c r="B3" t="s">
        <v>33</v>
      </c>
      <c r="C3" t="s">
        <v>36</v>
      </c>
      <c r="D3" s="12">
        <v>0.4</v>
      </c>
    </row>
    <row r="4" spans="2:4" x14ac:dyDescent="0.25">
      <c r="B4" t="s">
        <v>34</v>
      </c>
      <c r="C4" t="s">
        <v>35</v>
      </c>
      <c r="D4">
        <v>950000</v>
      </c>
    </row>
    <row r="5" spans="2:4" x14ac:dyDescent="0.25">
      <c r="B5" t="s">
        <v>45</v>
      </c>
      <c r="C5" t="s">
        <v>0</v>
      </c>
      <c r="D5">
        <v>3</v>
      </c>
    </row>
    <row r="8" spans="2:4" x14ac:dyDescent="0.25">
      <c r="B8" t="s">
        <v>44</v>
      </c>
      <c r="C8">
        <f>(1-(1+D2)^(-D5))/D2</f>
        <v>2.4868519909842246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هزینه اولیه(راه اندازی)</vt:lpstr>
      <vt:lpstr>هزینه بهره برداری</vt:lpstr>
      <vt:lpstr>درآمدها</vt:lpstr>
      <vt:lpstr>جریان نقدینگی</vt:lpstr>
      <vt:lpstr>تحلیل حساسیت</vt:lpstr>
      <vt:lpstr>مفروضات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محسن مهدی</dc:creator>
  <cp:lastModifiedBy>محسن مهدی</cp:lastModifiedBy>
  <dcterms:created xsi:type="dcterms:W3CDTF">2025-08-11T03:10:50Z</dcterms:created>
  <dcterms:modified xsi:type="dcterms:W3CDTF">2025-08-11T04:01:53Z</dcterms:modified>
</cp:coreProperties>
</file>